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perei\OneDrive\Área de Trabalho\"/>
    </mc:Choice>
  </mc:AlternateContent>
  <xr:revisionPtr revIDLastSave="0" documentId="8_{223F4C20-3CC3-4C01-BE64-88FF5AD4BA30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PPM 2024" sheetId="1" r:id="rId1"/>
  </sheets>
  <definedNames>
    <definedName name="_xlnm._FilterDatabase" localSheetId="0" hidden="1">'PPM 2024'!$A$10:$S$29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N21" i="1" s="1"/>
  <c r="O21" i="1" s="1"/>
  <c r="P21" i="1" s="1"/>
  <c r="Q21" i="1" s="1"/>
  <c r="R21" i="1" s="1"/>
  <c r="K27" i="1" l="1"/>
  <c r="M16" i="1" l="1"/>
  <c r="N16" i="1" s="1"/>
  <c r="O16" i="1" s="1"/>
  <c r="P16" i="1" s="1"/>
  <c r="Q16" i="1" s="1"/>
  <c r="R16" i="1" s="1"/>
  <c r="S16" i="1" s="1"/>
  <c r="M25" i="1"/>
  <c r="N25" i="1" s="1"/>
  <c r="O25" i="1" s="1"/>
  <c r="P25" i="1" s="1"/>
  <c r="Q25" i="1" s="1"/>
  <c r="R25" i="1" s="1"/>
  <c r="S25" i="1" s="1"/>
  <c r="M24" i="1"/>
  <c r="N24" i="1" s="1"/>
  <c r="O24" i="1" s="1"/>
  <c r="P24" i="1" s="1"/>
  <c r="Q24" i="1" s="1"/>
  <c r="R24" i="1" s="1"/>
  <c r="S24" i="1" s="1"/>
  <c r="M26" i="1"/>
  <c r="N26" i="1" s="1"/>
  <c r="O26" i="1" s="1"/>
  <c r="P26" i="1" s="1"/>
  <c r="Q26" i="1" s="1"/>
  <c r="R26" i="1" s="1"/>
  <c r="S26" i="1" s="1"/>
  <c r="M23" i="1"/>
  <c r="N23" i="1" s="1"/>
  <c r="O23" i="1" s="1"/>
  <c r="P23" i="1" s="1"/>
  <c r="Q23" i="1" s="1"/>
  <c r="R23" i="1" s="1"/>
  <c r="S23" i="1" s="1"/>
  <c r="M22" i="1"/>
  <c r="N22" i="1" s="1"/>
  <c r="O22" i="1" s="1"/>
  <c r="P22" i="1" s="1"/>
  <c r="Q22" i="1" s="1"/>
  <c r="R22" i="1" s="1"/>
  <c r="S22" i="1" s="1"/>
  <c r="M20" i="1"/>
  <c r="N20" i="1" s="1"/>
  <c r="O20" i="1" s="1"/>
  <c r="P20" i="1" s="1"/>
  <c r="Q20" i="1" s="1"/>
  <c r="R20" i="1" s="1"/>
  <c r="S20" i="1" s="1"/>
  <c r="M19" i="1"/>
  <c r="N19" i="1" s="1"/>
  <c r="O19" i="1" s="1"/>
  <c r="P19" i="1" s="1"/>
  <c r="Q19" i="1" s="1"/>
  <c r="R19" i="1" s="1"/>
  <c r="S19" i="1" s="1"/>
  <c r="M18" i="1"/>
  <c r="N18" i="1" s="1"/>
  <c r="O18" i="1" s="1"/>
  <c r="P18" i="1" s="1"/>
  <c r="Q18" i="1" s="1"/>
  <c r="R18" i="1" s="1"/>
  <c r="S18" i="1" s="1"/>
  <c r="M17" i="1"/>
  <c r="N17" i="1" s="1"/>
  <c r="O17" i="1" s="1"/>
  <c r="P17" i="1" s="1"/>
  <c r="Q17" i="1" s="1"/>
  <c r="R17" i="1" s="1"/>
  <c r="S17" i="1" s="1"/>
  <c r="M15" i="1"/>
  <c r="N15" i="1" s="1"/>
  <c r="O15" i="1" s="1"/>
  <c r="P15" i="1" s="1"/>
  <c r="Q15" i="1" s="1"/>
  <c r="R15" i="1" s="1"/>
  <c r="S15" i="1" s="1"/>
  <c r="M14" i="1"/>
  <c r="N14" i="1" s="1"/>
  <c r="O14" i="1" s="1"/>
  <c r="P14" i="1" s="1"/>
  <c r="Q14" i="1" s="1"/>
  <c r="R14" i="1" s="1"/>
  <c r="S14" i="1" s="1"/>
  <c r="M13" i="1"/>
  <c r="N13" i="1" s="1"/>
  <c r="O13" i="1" s="1"/>
  <c r="P13" i="1" s="1"/>
  <c r="Q13" i="1" s="1"/>
  <c r="R13" i="1" s="1"/>
  <c r="S13" i="1" s="1"/>
  <c r="M12" i="1"/>
  <c r="N12" i="1" s="1"/>
  <c r="O12" i="1" s="1"/>
  <c r="P12" i="1" s="1"/>
  <c r="Q12" i="1" s="1"/>
  <c r="R12" i="1" s="1"/>
  <c r="S12" i="1" s="1"/>
  <c r="A12" i="1" l="1"/>
  <c r="A14" i="1" l="1"/>
  <c r="A15" i="1" l="1"/>
  <c r="A17" i="1" l="1"/>
  <c r="A18" i="1" s="1"/>
  <c r="A19" i="1" s="1"/>
  <c r="A20" i="1" s="1"/>
  <c r="A22" i="1" s="1"/>
  <c r="A16" i="1"/>
  <c r="A23" i="1"/>
  <c r="A24" i="1" s="1"/>
  <c r="A25" i="1" s="1"/>
  <c r="A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Sagou TEMEBELY</author>
  </authors>
  <commentList>
    <comment ref="S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Sagou TEMEBELY:</t>
        </r>
        <r>
          <rPr>
            <sz val="9"/>
            <color indexed="81"/>
            <rFont val="Tahoma"/>
            <family val="2"/>
          </rPr>
          <t xml:space="preserve">
ce delai Est-ce realiste?</t>
        </r>
      </text>
    </comment>
    <comment ref="J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Sagou TEMEBELY:</t>
        </r>
        <r>
          <rPr>
            <sz val="9"/>
            <color indexed="81"/>
            <rFont val="Tahoma"/>
            <family val="2"/>
          </rPr>
          <t xml:space="preserve">
AC: on porrait scinde en PI : CAC 5 000 000 et  reste au Compte agrégé  </t>
        </r>
      </text>
    </comment>
    <comment ref="J1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Sagou TEMEBELY:</t>
        </r>
        <r>
          <rPr>
            <sz val="9"/>
            <color indexed="81"/>
            <rFont val="Tahoma"/>
            <family val="2"/>
          </rPr>
          <t xml:space="preserve">
AC: on porrait scinde en PI : CAC 5 000 000 et  reste au Compte agrégé  </t>
        </r>
      </text>
    </comment>
  </commentList>
</comments>
</file>

<file path=xl/sharedStrings.xml><?xml version="1.0" encoding="utf-8"?>
<sst xmlns="http://schemas.openxmlformats.org/spreadsheetml/2006/main" count="206" uniqueCount="84">
  <si>
    <t>AMADER</t>
  </si>
  <si>
    <t>N°</t>
  </si>
  <si>
    <t>Ordonnateur</t>
  </si>
  <si>
    <t>Code Economique</t>
  </si>
  <si>
    <t>Section</t>
  </si>
  <si>
    <t>UF</t>
  </si>
  <si>
    <t>Nom du Service</t>
  </si>
  <si>
    <t>Nature de Marché</t>
  </si>
  <si>
    <t>Mode de Passation</t>
  </si>
  <si>
    <t>Type de Financement</t>
  </si>
  <si>
    <t>Objet</t>
  </si>
  <si>
    <t>Montant Prévisionnel</t>
  </si>
  <si>
    <t xml:space="preserve">Date prévisionnelle de transmission </t>
  </si>
  <si>
    <t xml:space="preserve">Date prévisionnelle de non-objection </t>
  </si>
  <si>
    <t xml:space="preserve">Date prévisionnelle de publication </t>
  </si>
  <si>
    <t>Date d'ouverture prévisionnelle</t>
  </si>
  <si>
    <t>Date d'évaluation prévisionnelle</t>
  </si>
  <si>
    <t>Date d'attribution prévisionnelle</t>
  </si>
  <si>
    <t>Date prévisionnelle du début d'exécution</t>
  </si>
  <si>
    <t>Date prévisionnelle de fin d'exécution</t>
  </si>
  <si>
    <t>F</t>
  </si>
  <si>
    <t>DRPR</t>
  </si>
  <si>
    <t>BN</t>
  </si>
  <si>
    <t>PI</t>
  </si>
  <si>
    <t>T</t>
  </si>
  <si>
    <t>CR</t>
  </si>
  <si>
    <t>FINEX</t>
  </si>
  <si>
    <t>ED</t>
  </si>
  <si>
    <t>DRPO</t>
  </si>
  <si>
    <t>AOO</t>
  </si>
  <si>
    <t>DC</t>
  </si>
  <si>
    <t>Fournitures et Services Connexes</t>
  </si>
  <si>
    <t>Appel d'Offres Ouvert</t>
  </si>
  <si>
    <t>Travaux</t>
  </si>
  <si>
    <t>AOR</t>
  </si>
  <si>
    <t>Appel d'Offres Restreint</t>
  </si>
  <si>
    <t>Prestations intellectuelles</t>
  </si>
  <si>
    <t>Entente Directe</t>
  </si>
  <si>
    <t>SC</t>
  </si>
  <si>
    <t>Services Courants</t>
  </si>
  <si>
    <t>AMI</t>
  </si>
  <si>
    <t>Avis public à Manisfestation d'intérêts (PI)</t>
  </si>
  <si>
    <t>Demande de Renseignement et de Prix à Compétition Ouverte</t>
  </si>
  <si>
    <t>Budget National et Autres Financements Intérieurs</t>
  </si>
  <si>
    <t>Demande de Renseignement et de Prix à Compétition Restreinte</t>
  </si>
  <si>
    <t>Financement Extérieur</t>
  </si>
  <si>
    <t>Demande de cotation</t>
  </si>
  <si>
    <t>CONJOINT</t>
  </si>
  <si>
    <t>Financement Conjoint</t>
  </si>
  <si>
    <t>RC</t>
  </si>
  <si>
    <t>Reconduction</t>
  </si>
  <si>
    <t>Consultation restreinte</t>
  </si>
  <si>
    <t>La Personne Responsable des Marchés</t>
  </si>
  <si>
    <t xml:space="preserve">                          </t>
  </si>
  <si>
    <t xml:space="preserve"> </t>
  </si>
  <si>
    <t>PLAN DE PASSATION DES MARCHES PUBLICS-</t>
  </si>
  <si>
    <t>AGENCE MALIENNE POUR LE DEVELOPPEMENT DE L'ENERGIE DOMESTIQUE</t>
  </si>
  <si>
    <t>ET DE L'ELECTRIFICATION RURALE (AMADER)</t>
  </si>
  <si>
    <t>MEE</t>
  </si>
  <si>
    <t>POUR L'ANNEE  BUDGETAIRE 2024</t>
  </si>
  <si>
    <t>MINISTERE DE L'ENERGIE ET DE L'EAU</t>
  </si>
  <si>
    <t>Fournitures et consommables de bureau</t>
  </si>
  <si>
    <t>Réalisation des centrales solaires  PESDR</t>
  </si>
  <si>
    <t>Entretien et réparation bâtiments</t>
  </si>
  <si>
    <t>Entretien et réparation véhicules et motos</t>
  </si>
  <si>
    <t>Frais de gardiennage</t>
  </si>
  <si>
    <t>Frais de nettoyage</t>
  </si>
  <si>
    <t>Matériels, équipements, mobiliers de bureau</t>
  </si>
  <si>
    <t xml:space="preserve">Matériels Informatiques et Logiciels </t>
  </si>
  <si>
    <t>Entretien et réparation Matériels et mobiliers</t>
  </si>
  <si>
    <t>722</t>
  </si>
  <si>
    <t>64-1-1-48</t>
  </si>
  <si>
    <t>50-1-2023-0006-001-000000</t>
  </si>
  <si>
    <t>23-5-1-02</t>
  </si>
  <si>
    <t>51-6-2023-3369-001-000000</t>
  </si>
  <si>
    <t>23-1-1-01</t>
  </si>
  <si>
    <t>Recrutement d'un commissaire aux comptes</t>
  </si>
  <si>
    <t>Elaboration des états financiers agregés de l'AMADER</t>
  </si>
  <si>
    <t>50-1-2023-006-001-000000</t>
  </si>
  <si>
    <t>-</t>
  </si>
  <si>
    <t>Réalisation d'un champ solaire electrique pour l'alimentation en électricité des locaux de l'AMADER (Siège)</t>
  </si>
  <si>
    <t>Matériel de transport (Véhicules)</t>
  </si>
  <si>
    <t>Travaux Aménagement, agencement et installations des bureaux de l'AMADER</t>
  </si>
  <si>
    <t>Service de consultants (Etudes architecturales pour la construction du nouveau siège de l'AMADER)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</si>
</sst>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\ _€_-;_-@_-"/>
    <numFmt numFmtId="165" formatCode="_-* #,##0.00\ _€_-;\-* #,##0.00\ _€_-;_-* &quot;-&quot;??\ _€_-;_-@_-"/>
    <numFmt numFmtId="166" formatCode="_-* #,##0\ _€_-;\-* #,##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b/>
      <sz val="10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4"/>
      <name val="Arial Narrow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b/>
      <sz val="14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 wrapText="1"/>
    </xf>
    <xf numFmtId="166" fontId="4" fillId="0" borderId="0" xfId="1" applyNumberFormat="1" applyFont="1" applyFill="1" applyBorder="1" applyAlignment="1">
      <alignment vertical="center"/>
    </xf>
    <xf numFmtId="14" fontId="4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4" fillId="0" borderId="0" xfId="0" applyNumberFormat="1" applyFont="1" applyAlignment="1">
      <alignment horizontal="left" vertical="center" wrapText="1"/>
    </xf>
    <xf numFmtId="14" fontId="4" fillId="3" borderId="0" xfId="0" applyNumberFormat="1" applyFont="1" applyFill="1" applyAlignment="1">
      <alignment vertical="center"/>
    </xf>
    <xf numFmtId="0" fontId="6" fillId="0" borderId="4" xfId="0" applyFont="1" applyBorder="1" applyAlignment="1">
      <alignment vertical="center" wrapText="1"/>
    </xf>
    <xf numFmtId="166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166" fontId="7" fillId="0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49" fontId="7" fillId="0" borderId="2" xfId="0" applyNumberFormat="1" applyFont="1" applyBorder="1" applyAlignment="1">
      <alignment horizontal="center" vertical="center"/>
    </xf>
    <xf numFmtId="166" fontId="3" fillId="0" borderId="4" xfId="1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166" fontId="7" fillId="3" borderId="3" xfId="1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wrapText="1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4" fillId="0" borderId="0" xfId="0" quotePrefix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0"/>
  <sheetViews>
    <sheetView tabSelected="1" showWhiteSpace="0" view="pageLayout" zoomScale="70" zoomScaleNormal="110" zoomScalePageLayoutView="70" workbookViewId="0">
      <selection activeCell="J15" sqref="J15"/>
    </sheetView>
  </sheetViews>
  <sheetFormatPr baseColWidth="10" defaultColWidth="9.1328125" defaultRowHeight="12.75" x14ac:dyDescent="0.35"/>
  <cols>
    <col min="1" max="1" width="8" style="27" customWidth="1"/>
    <col min="2" max="2" width="14" style="25" customWidth="1"/>
    <col min="3" max="3" width="14.59765625" style="25" customWidth="1"/>
    <col min="4" max="4" width="11.1328125" style="25" customWidth="1"/>
    <col min="5" max="5" width="14.1328125" style="25" customWidth="1"/>
    <col min="6" max="6" width="13.3984375" style="28" customWidth="1"/>
    <col min="7" max="7" width="10.86328125" style="25" customWidth="1"/>
    <col min="8" max="8" width="12.3984375" style="25" customWidth="1"/>
    <col min="9" max="9" width="15.1328125" style="25" customWidth="1"/>
    <col min="10" max="10" width="39.59765625" style="25" customWidth="1"/>
    <col min="11" max="11" width="21" style="25" customWidth="1"/>
    <col min="12" max="12" width="16.1328125" style="25" customWidth="1"/>
    <col min="13" max="13" width="15.59765625" style="25" customWidth="1"/>
    <col min="14" max="14" width="15.86328125" style="25" customWidth="1"/>
    <col min="15" max="15" width="17" style="25" customWidth="1"/>
    <col min="16" max="16" width="16.59765625" style="25" customWidth="1"/>
    <col min="17" max="17" width="16.3984375" style="25" customWidth="1"/>
    <col min="18" max="18" width="16.59765625" style="25" customWidth="1"/>
    <col min="19" max="19" width="15.86328125" style="25" customWidth="1"/>
    <col min="20" max="255" width="11.3984375" style="26" customWidth="1"/>
    <col min="256" max="16384" width="9.1328125" style="26"/>
  </cols>
  <sheetData>
    <row r="1" spans="1:20" x14ac:dyDescent="0.35">
      <c r="A1" s="60" t="s">
        <v>60</v>
      </c>
      <c r="B1" s="60"/>
      <c r="C1" s="60"/>
      <c r="D1" s="60"/>
      <c r="E1" s="60"/>
    </row>
    <row r="3" spans="1:20" ht="13.5" x14ac:dyDescent="0.35">
      <c r="A3" s="39" t="s">
        <v>56</v>
      </c>
      <c r="B3" s="39"/>
      <c r="C3" s="39"/>
      <c r="D3" s="39"/>
      <c r="E3" s="39"/>
      <c r="F3" s="39"/>
    </row>
    <row r="4" spans="1:20" ht="13.5" x14ac:dyDescent="0.35">
      <c r="A4" s="39" t="s">
        <v>57</v>
      </c>
      <c r="B4" s="39"/>
      <c r="C4" s="39"/>
      <c r="D4" s="39"/>
      <c r="E4" s="39"/>
      <c r="F4" s="39"/>
      <c r="T4" s="26">
        <v>22</v>
      </c>
    </row>
    <row r="6" spans="1:20" ht="19.899999999999999" x14ac:dyDescent="0.35">
      <c r="A6" s="59" t="s">
        <v>55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ht="19.899999999999999" x14ac:dyDescent="0.35">
      <c r="A7" s="59" t="s">
        <v>59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</row>
    <row r="8" spans="1:20" ht="17.25" x14ac:dyDescent="0.3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10" spans="1:20" s="29" customFormat="1" ht="48" customHeight="1" x14ac:dyDescent="0.35">
      <c r="A10" s="41" t="s">
        <v>1</v>
      </c>
      <c r="B10" s="41" t="s">
        <v>2</v>
      </c>
      <c r="C10" s="41" t="s">
        <v>3</v>
      </c>
      <c r="D10" s="41" t="s">
        <v>4</v>
      </c>
      <c r="E10" s="41" t="s">
        <v>5</v>
      </c>
      <c r="F10" s="41" t="s">
        <v>6</v>
      </c>
      <c r="G10" s="41" t="s">
        <v>7</v>
      </c>
      <c r="H10" s="41" t="s">
        <v>8</v>
      </c>
      <c r="I10" s="41" t="s">
        <v>9</v>
      </c>
      <c r="J10" s="41" t="s">
        <v>10</v>
      </c>
      <c r="K10" s="41" t="s">
        <v>11</v>
      </c>
      <c r="L10" s="41" t="s">
        <v>12</v>
      </c>
      <c r="M10" s="41" t="s">
        <v>13</v>
      </c>
      <c r="N10" s="41" t="s">
        <v>14</v>
      </c>
      <c r="O10" s="41" t="s">
        <v>15</v>
      </c>
      <c r="P10" s="41" t="s">
        <v>16</v>
      </c>
      <c r="Q10" s="41" t="s">
        <v>17</v>
      </c>
      <c r="R10" s="16" t="s">
        <v>18</v>
      </c>
      <c r="S10" s="16" t="s">
        <v>19</v>
      </c>
    </row>
    <row r="11" spans="1:20" s="48" customFormat="1" ht="52.5" customHeight="1" x14ac:dyDescent="0.35">
      <c r="A11" s="43">
        <v>1</v>
      </c>
      <c r="B11" s="44" t="s">
        <v>58</v>
      </c>
      <c r="C11" s="56" t="s">
        <v>79</v>
      </c>
      <c r="D11" s="44" t="s">
        <v>70</v>
      </c>
      <c r="E11" s="46"/>
      <c r="F11" s="46" t="s">
        <v>0</v>
      </c>
      <c r="G11" s="57" t="s">
        <v>20</v>
      </c>
      <c r="H11" s="44" t="s">
        <v>21</v>
      </c>
      <c r="I11" s="44" t="s">
        <v>26</v>
      </c>
      <c r="J11" s="53" t="s">
        <v>61</v>
      </c>
      <c r="K11" s="24">
        <v>7000000</v>
      </c>
      <c r="L11" s="47">
        <v>45355</v>
      </c>
      <c r="M11" s="47">
        <v>45358</v>
      </c>
      <c r="N11" s="47">
        <v>45362</v>
      </c>
      <c r="O11" s="47">
        <v>45376</v>
      </c>
      <c r="P11" s="47">
        <v>45377</v>
      </c>
      <c r="Q11" s="47">
        <v>45383</v>
      </c>
      <c r="R11" s="47">
        <v>45390</v>
      </c>
      <c r="S11" s="47">
        <v>45420</v>
      </c>
    </row>
    <row r="12" spans="1:20" s="48" customFormat="1" ht="30" customHeight="1" x14ac:dyDescent="0.35">
      <c r="A12" s="43">
        <f>1+A11</f>
        <v>2</v>
      </c>
      <c r="B12" s="44" t="s">
        <v>58</v>
      </c>
      <c r="C12" s="56">
        <v>0</v>
      </c>
      <c r="D12" s="44" t="s">
        <v>70</v>
      </c>
      <c r="E12" s="46"/>
      <c r="F12" s="46" t="s">
        <v>0</v>
      </c>
      <c r="G12" s="57" t="s">
        <v>24</v>
      </c>
      <c r="H12" s="44" t="s">
        <v>29</v>
      </c>
      <c r="I12" s="44" t="s">
        <v>26</v>
      </c>
      <c r="J12" s="53" t="s">
        <v>62</v>
      </c>
      <c r="K12" s="24">
        <v>1293243000</v>
      </c>
      <c r="L12" s="47">
        <v>45355</v>
      </c>
      <c r="M12" s="47">
        <f t="shared" ref="M12:M24" si="0">+L12+3</f>
        <v>45358</v>
      </c>
      <c r="N12" s="47">
        <f t="shared" ref="N12:N26" si="1">+M12+4</f>
        <v>45362</v>
      </c>
      <c r="O12" s="47">
        <f>+N12+43</f>
        <v>45405</v>
      </c>
      <c r="P12" s="47">
        <f>+O12+1</f>
        <v>45406</v>
      </c>
      <c r="Q12" s="47">
        <f>+P12+30</f>
        <v>45436</v>
      </c>
      <c r="R12" s="47">
        <f>+Q12+30</f>
        <v>45466</v>
      </c>
      <c r="S12" s="47">
        <f>+R12+365</f>
        <v>45831</v>
      </c>
    </row>
    <row r="13" spans="1:20" s="48" customFormat="1" ht="27.75" x14ac:dyDescent="0.4">
      <c r="A13" s="43">
        <v>3</v>
      </c>
      <c r="B13" s="44" t="s">
        <v>58</v>
      </c>
      <c r="C13" s="45" t="s">
        <v>71</v>
      </c>
      <c r="D13" s="44" t="s">
        <v>70</v>
      </c>
      <c r="E13" s="46" t="s">
        <v>72</v>
      </c>
      <c r="F13" s="46" t="s">
        <v>0</v>
      </c>
      <c r="G13" s="57" t="s">
        <v>20</v>
      </c>
      <c r="H13" s="44" t="s">
        <v>21</v>
      </c>
      <c r="I13" s="44" t="s">
        <v>22</v>
      </c>
      <c r="J13" s="53" t="s">
        <v>61</v>
      </c>
      <c r="K13" s="24">
        <v>6000000</v>
      </c>
      <c r="L13" s="47">
        <v>45355</v>
      </c>
      <c r="M13" s="47">
        <f t="shared" si="0"/>
        <v>45358</v>
      </c>
      <c r="N13" s="47">
        <f t="shared" si="1"/>
        <v>45362</v>
      </c>
      <c r="O13" s="47">
        <f t="shared" ref="O13:O21" si="2">+N13+14</f>
        <v>45376</v>
      </c>
      <c r="P13" s="47">
        <f t="shared" ref="P13:P25" si="3">+O13+1</f>
        <v>45377</v>
      </c>
      <c r="Q13" s="47">
        <f t="shared" ref="Q13:Q21" si="4">+P13+14</f>
        <v>45391</v>
      </c>
      <c r="R13" s="47">
        <f>+Q13+10</f>
        <v>45401</v>
      </c>
      <c r="S13" s="47">
        <f>+R13+30</f>
        <v>45431</v>
      </c>
    </row>
    <row r="14" spans="1:20" s="48" customFormat="1" ht="56.25" customHeight="1" x14ac:dyDescent="0.4">
      <c r="A14" s="43">
        <f t="shared" ref="A14:A26" si="5">A13+1</f>
        <v>4</v>
      </c>
      <c r="B14" s="44" t="s">
        <v>58</v>
      </c>
      <c r="C14" s="45" t="s">
        <v>71</v>
      </c>
      <c r="D14" s="44" t="s">
        <v>70</v>
      </c>
      <c r="E14" s="46" t="s">
        <v>72</v>
      </c>
      <c r="F14" s="46" t="s">
        <v>0</v>
      </c>
      <c r="G14" s="57" t="s">
        <v>38</v>
      </c>
      <c r="H14" s="44" t="s">
        <v>21</v>
      </c>
      <c r="I14" s="44" t="s">
        <v>22</v>
      </c>
      <c r="J14" s="53" t="s">
        <v>63</v>
      </c>
      <c r="K14" s="24">
        <v>5000000</v>
      </c>
      <c r="L14" s="47">
        <v>45355</v>
      </c>
      <c r="M14" s="47">
        <f t="shared" si="0"/>
        <v>45358</v>
      </c>
      <c r="N14" s="47">
        <f t="shared" si="1"/>
        <v>45362</v>
      </c>
      <c r="O14" s="47">
        <f t="shared" si="2"/>
        <v>45376</v>
      </c>
      <c r="P14" s="47">
        <f t="shared" si="3"/>
        <v>45377</v>
      </c>
      <c r="Q14" s="47">
        <f t="shared" si="4"/>
        <v>45391</v>
      </c>
      <c r="R14" s="47">
        <f>+Q14+10</f>
        <v>45401</v>
      </c>
      <c r="S14" s="47">
        <f>+R14+45</f>
        <v>45446</v>
      </c>
    </row>
    <row r="15" spans="1:20" s="48" customFormat="1" ht="39" customHeight="1" x14ac:dyDescent="0.4">
      <c r="A15" s="43">
        <f>A14+1</f>
        <v>5</v>
      </c>
      <c r="B15" s="44" t="s">
        <v>58</v>
      </c>
      <c r="C15" s="45" t="s">
        <v>71</v>
      </c>
      <c r="D15" s="44" t="s">
        <v>70</v>
      </c>
      <c r="E15" s="46" t="s">
        <v>72</v>
      </c>
      <c r="F15" s="46" t="s">
        <v>0</v>
      </c>
      <c r="G15" s="57" t="s">
        <v>23</v>
      </c>
      <c r="H15" s="44" t="s">
        <v>21</v>
      </c>
      <c r="I15" s="44" t="s">
        <v>22</v>
      </c>
      <c r="J15" s="53" t="s">
        <v>76</v>
      </c>
      <c r="K15" s="24">
        <v>5000000</v>
      </c>
      <c r="L15" s="47">
        <v>45355</v>
      </c>
      <c r="M15" s="47">
        <f t="shared" si="0"/>
        <v>45358</v>
      </c>
      <c r="N15" s="47">
        <f t="shared" si="1"/>
        <v>45362</v>
      </c>
      <c r="O15" s="47">
        <f t="shared" si="2"/>
        <v>45376</v>
      </c>
      <c r="P15" s="47">
        <f t="shared" si="3"/>
        <v>45377</v>
      </c>
      <c r="Q15" s="47">
        <f t="shared" si="4"/>
        <v>45391</v>
      </c>
      <c r="R15" s="47">
        <f t="shared" ref="R15:R21" si="6">+Q15+15</f>
        <v>45406</v>
      </c>
      <c r="S15" s="47">
        <f>+R15+30</f>
        <v>45436</v>
      </c>
    </row>
    <row r="16" spans="1:20" s="48" customFormat="1" ht="39" customHeight="1" x14ac:dyDescent="0.4">
      <c r="A16" s="43">
        <f>A15+1</f>
        <v>6</v>
      </c>
      <c r="B16" s="44" t="s">
        <v>58</v>
      </c>
      <c r="C16" s="45" t="s">
        <v>71</v>
      </c>
      <c r="D16" s="44" t="s">
        <v>70</v>
      </c>
      <c r="E16" s="46" t="s">
        <v>72</v>
      </c>
      <c r="F16" s="46" t="s">
        <v>0</v>
      </c>
      <c r="G16" s="57" t="s">
        <v>23</v>
      </c>
      <c r="H16" s="44" t="s">
        <v>30</v>
      </c>
      <c r="I16" s="44" t="s">
        <v>22</v>
      </c>
      <c r="J16" s="53" t="s">
        <v>77</v>
      </c>
      <c r="K16" s="24">
        <v>2500000</v>
      </c>
      <c r="L16" s="47">
        <v>45355</v>
      </c>
      <c r="M16" s="47">
        <f t="shared" ref="M16" si="7">+L16+3</f>
        <v>45358</v>
      </c>
      <c r="N16" s="47">
        <f t="shared" ref="N16" si="8">+M16+4</f>
        <v>45362</v>
      </c>
      <c r="O16" s="47">
        <f t="shared" ref="O16" si="9">+N16+14</f>
        <v>45376</v>
      </c>
      <c r="P16" s="47">
        <f t="shared" ref="P16" si="10">+O16+1</f>
        <v>45377</v>
      </c>
      <c r="Q16" s="47">
        <f t="shared" ref="Q16" si="11">+P16+14</f>
        <v>45391</v>
      </c>
      <c r="R16" s="47">
        <f t="shared" si="6"/>
        <v>45406</v>
      </c>
      <c r="S16" s="47">
        <f>+R16+30</f>
        <v>45436</v>
      </c>
    </row>
    <row r="17" spans="1:19" s="48" customFormat="1" ht="27.75" x14ac:dyDescent="0.4">
      <c r="A17" s="43">
        <f>A15+1</f>
        <v>6</v>
      </c>
      <c r="B17" s="44" t="s">
        <v>58</v>
      </c>
      <c r="C17" s="45" t="s">
        <v>71</v>
      </c>
      <c r="D17" s="44" t="s">
        <v>70</v>
      </c>
      <c r="E17" s="46" t="s">
        <v>72</v>
      </c>
      <c r="F17" s="46" t="s">
        <v>0</v>
      </c>
      <c r="G17" s="57" t="s">
        <v>38</v>
      </c>
      <c r="H17" s="44" t="s">
        <v>21</v>
      </c>
      <c r="I17" s="44" t="s">
        <v>22</v>
      </c>
      <c r="J17" s="53" t="s">
        <v>69</v>
      </c>
      <c r="K17" s="24">
        <v>5846000</v>
      </c>
      <c r="L17" s="47">
        <v>45355</v>
      </c>
      <c r="M17" s="47">
        <f t="shared" si="0"/>
        <v>45358</v>
      </c>
      <c r="N17" s="47">
        <f t="shared" si="1"/>
        <v>45362</v>
      </c>
      <c r="O17" s="47">
        <f t="shared" si="2"/>
        <v>45376</v>
      </c>
      <c r="P17" s="47">
        <f t="shared" si="3"/>
        <v>45377</v>
      </c>
      <c r="Q17" s="47">
        <f t="shared" si="4"/>
        <v>45391</v>
      </c>
      <c r="R17" s="47">
        <f t="shared" si="6"/>
        <v>45406</v>
      </c>
      <c r="S17" s="47">
        <f>+R17+30</f>
        <v>45436</v>
      </c>
    </row>
    <row r="18" spans="1:19" s="48" customFormat="1" ht="30" customHeight="1" x14ac:dyDescent="0.4">
      <c r="A18" s="43">
        <f t="shared" si="5"/>
        <v>7</v>
      </c>
      <c r="B18" s="44" t="s">
        <v>58</v>
      </c>
      <c r="C18" s="45" t="s">
        <v>71</v>
      </c>
      <c r="D18" s="44" t="s">
        <v>70</v>
      </c>
      <c r="E18" s="46" t="s">
        <v>72</v>
      </c>
      <c r="F18" s="46" t="s">
        <v>0</v>
      </c>
      <c r="G18" s="57" t="s">
        <v>38</v>
      </c>
      <c r="H18" s="44" t="s">
        <v>21</v>
      </c>
      <c r="I18" s="44" t="s">
        <v>22</v>
      </c>
      <c r="J18" s="53" t="s">
        <v>64</v>
      </c>
      <c r="K18" s="24">
        <v>9500000</v>
      </c>
      <c r="L18" s="47">
        <v>45355</v>
      </c>
      <c r="M18" s="47">
        <f t="shared" si="0"/>
        <v>45358</v>
      </c>
      <c r="N18" s="47">
        <f t="shared" si="1"/>
        <v>45362</v>
      </c>
      <c r="O18" s="47">
        <f t="shared" si="2"/>
        <v>45376</v>
      </c>
      <c r="P18" s="47">
        <f t="shared" si="3"/>
        <v>45377</v>
      </c>
      <c r="Q18" s="47">
        <f t="shared" si="4"/>
        <v>45391</v>
      </c>
      <c r="R18" s="47">
        <f t="shared" si="6"/>
        <v>45406</v>
      </c>
      <c r="S18" s="47">
        <f>+R18+30</f>
        <v>45436</v>
      </c>
    </row>
    <row r="19" spans="1:19" s="48" customFormat="1" ht="27" customHeight="1" x14ac:dyDescent="0.4">
      <c r="A19" s="43">
        <f t="shared" si="5"/>
        <v>8</v>
      </c>
      <c r="B19" s="44" t="s">
        <v>58</v>
      </c>
      <c r="C19" s="45" t="s">
        <v>71</v>
      </c>
      <c r="D19" s="44" t="s">
        <v>70</v>
      </c>
      <c r="E19" s="46" t="s">
        <v>72</v>
      </c>
      <c r="F19" s="46" t="s">
        <v>0</v>
      </c>
      <c r="G19" s="57" t="s">
        <v>38</v>
      </c>
      <c r="H19" s="44" t="s">
        <v>21</v>
      </c>
      <c r="I19" s="44" t="s">
        <v>22</v>
      </c>
      <c r="J19" s="54" t="s">
        <v>65</v>
      </c>
      <c r="K19" s="24">
        <v>8491400</v>
      </c>
      <c r="L19" s="47">
        <v>45355</v>
      </c>
      <c r="M19" s="47">
        <f t="shared" si="0"/>
        <v>45358</v>
      </c>
      <c r="N19" s="47">
        <f t="shared" si="1"/>
        <v>45362</v>
      </c>
      <c r="O19" s="47">
        <f t="shared" si="2"/>
        <v>45376</v>
      </c>
      <c r="P19" s="47">
        <f t="shared" si="3"/>
        <v>45377</v>
      </c>
      <c r="Q19" s="47">
        <f t="shared" si="4"/>
        <v>45391</v>
      </c>
      <c r="R19" s="47">
        <f t="shared" si="6"/>
        <v>45406</v>
      </c>
      <c r="S19" s="47">
        <f>+R19+90</f>
        <v>45496</v>
      </c>
    </row>
    <row r="20" spans="1:19" s="48" customFormat="1" ht="26.25" customHeight="1" x14ac:dyDescent="0.4">
      <c r="A20" s="43">
        <f t="shared" si="5"/>
        <v>9</v>
      </c>
      <c r="B20" s="44" t="s">
        <v>58</v>
      </c>
      <c r="C20" s="45" t="s">
        <v>71</v>
      </c>
      <c r="D20" s="44" t="s">
        <v>70</v>
      </c>
      <c r="E20" s="46" t="s">
        <v>72</v>
      </c>
      <c r="F20" s="46" t="s">
        <v>0</v>
      </c>
      <c r="G20" s="57" t="s">
        <v>38</v>
      </c>
      <c r="H20" s="44" t="s">
        <v>21</v>
      </c>
      <c r="I20" s="44" t="s">
        <v>22</v>
      </c>
      <c r="J20" s="54" t="s">
        <v>66</v>
      </c>
      <c r="K20" s="24">
        <v>12336900</v>
      </c>
      <c r="L20" s="47">
        <v>45355</v>
      </c>
      <c r="M20" s="47">
        <f t="shared" si="0"/>
        <v>45358</v>
      </c>
      <c r="N20" s="47">
        <f t="shared" si="1"/>
        <v>45362</v>
      </c>
      <c r="O20" s="47">
        <f t="shared" si="2"/>
        <v>45376</v>
      </c>
      <c r="P20" s="47">
        <f t="shared" si="3"/>
        <v>45377</v>
      </c>
      <c r="Q20" s="47">
        <f t="shared" si="4"/>
        <v>45391</v>
      </c>
      <c r="R20" s="47">
        <f t="shared" si="6"/>
        <v>45406</v>
      </c>
      <c r="S20" s="47">
        <f>+R20+90</f>
        <v>45496</v>
      </c>
    </row>
    <row r="21" spans="1:19" s="48" customFormat="1" ht="64.5" customHeight="1" x14ac:dyDescent="0.4">
      <c r="A21" s="43">
        <v>10</v>
      </c>
      <c r="B21" s="44" t="s">
        <v>58</v>
      </c>
      <c r="C21" s="45" t="s">
        <v>73</v>
      </c>
      <c r="D21" s="44" t="s">
        <v>70</v>
      </c>
      <c r="E21" s="46" t="s">
        <v>78</v>
      </c>
      <c r="F21" s="46" t="s">
        <v>0</v>
      </c>
      <c r="G21" s="57" t="s">
        <v>24</v>
      </c>
      <c r="H21" s="44" t="s">
        <v>28</v>
      </c>
      <c r="I21" s="44" t="s">
        <v>22</v>
      </c>
      <c r="J21" s="54" t="s">
        <v>80</v>
      </c>
      <c r="K21" s="24">
        <v>54000000</v>
      </c>
      <c r="L21" s="47">
        <v>45355</v>
      </c>
      <c r="M21" s="47">
        <f t="shared" si="0"/>
        <v>45358</v>
      </c>
      <c r="N21" s="47">
        <f t="shared" si="1"/>
        <v>45362</v>
      </c>
      <c r="O21" s="47">
        <f t="shared" si="2"/>
        <v>45376</v>
      </c>
      <c r="P21" s="47">
        <f t="shared" si="3"/>
        <v>45377</v>
      </c>
      <c r="Q21" s="47">
        <f t="shared" si="4"/>
        <v>45391</v>
      </c>
      <c r="R21" s="47">
        <f t="shared" si="6"/>
        <v>45406</v>
      </c>
      <c r="S21" s="47">
        <v>45406</v>
      </c>
    </row>
    <row r="22" spans="1:19" s="48" customFormat="1" ht="38.25" customHeight="1" x14ac:dyDescent="0.4">
      <c r="A22" s="43">
        <f>A20+2</f>
        <v>11</v>
      </c>
      <c r="B22" s="44" t="s">
        <v>58</v>
      </c>
      <c r="C22" s="45" t="s">
        <v>73</v>
      </c>
      <c r="D22" s="44" t="s">
        <v>70</v>
      </c>
      <c r="E22" s="46" t="s">
        <v>72</v>
      </c>
      <c r="F22" s="46" t="s">
        <v>0</v>
      </c>
      <c r="G22" s="57" t="s">
        <v>24</v>
      </c>
      <c r="H22" s="44" t="s">
        <v>21</v>
      </c>
      <c r="I22" s="44" t="s">
        <v>22</v>
      </c>
      <c r="J22" s="54" t="s">
        <v>82</v>
      </c>
      <c r="K22" s="24">
        <v>10000000</v>
      </c>
      <c r="L22" s="47">
        <v>45355</v>
      </c>
      <c r="M22" s="47">
        <f t="shared" si="0"/>
        <v>45358</v>
      </c>
      <c r="N22" s="47">
        <f t="shared" si="1"/>
        <v>45362</v>
      </c>
      <c r="O22" s="47">
        <f>+N22+43</f>
        <v>45405</v>
      </c>
      <c r="P22" s="47">
        <f t="shared" si="3"/>
        <v>45406</v>
      </c>
      <c r="Q22" s="47">
        <f>+P22+30</f>
        <v>45436</v>
      </c>
      <c r="R22" s="47">
        <f>+Q22+30</f>
        <v>45466</v>
      </c>
      <c r="S22" s="47">
        <f>+R22+150</f>
        <v>45616</v>
      </c>
    </row>
    <row r="23" spans="1:19" s="48" customFormat="1" ht="27.75" x14ac:dyDescent="0.4">
      <c r="A23" s="43">
        <f t="shared" si="5"/>
        <v>12</v>
      </c>
      <c r="B23" s="44" t="s">
        <v>58</v>
      </c>
      <c r="C23" s="45" t="s">
        <v>73</v>
      </c>
      <c r="D23" s="44" t="s">
        <v>70</v>
      </c>
      <c r="E23" s="46" t="s">
        <v>72</v>
      </c>
      <c r="F23" s="46" t="s">
        <v>0</v>
      </c>
      <c r="G23" s="57" t="s">
        <v>20</v>
      </c>
      <c r="H23" s="44" t="s">
        <v>28</v>
      </c>
      <c r="I23" s="44" t="s">
        <v>22</v>
      </c>
      <c r="J23" s="54" t="s">
        <v>81</v>
      </c>
      <c r="K23" s="24">
        <v>78000000</v>
      </c>
      <c r="L23" s="47">
        <v>45355</v>
      </c>
      <c r="M23" s="47">
        <f t="shared" si="0"/>
        <v>45358</v>
      </c>
      <c r="N23" s="47">
        <f t="shared" si="1"/>
        <v>45362</v>
      </c>
      <c r="O23" s="47">
        <f>+N23+14</f>
        <v>45376</v>
      </c>
      <c r="P23" s="47">
        <f t="shared" si="3"/>
        <v>45377</v>
      </c>
      <c r="Q23" s="47">
        <f>+P23+14</f>
        <v>45391</v>
      </c>
      <c r="R23" s="47">
        <f>+Q23+15</f>
        <v>45406</v>
      </c>
      <c r="S23" s="47">
        <f>+R23+60</f>
        <v>45466</v>
      </c>
    </row>
    <row r="24" spans="1:19" s="48" customFormat="1" ht="27.75" x14ac:dyDescent="0.4">
      <c r="A24" s="43">
        <f t="shared" si="5"/>
        <v>13</v>
      </c>
      <c r="B24" s="44" t="s">
        <v>58</v>
      </c>
      <c r="C24" s="45" t="s">
        <v>73</v>
      </c>
      <c r="D24" s="44" t="s">
        <v>70</v>
      </c>
      <c r="E24" s="46" t="s">
        <v>72</v>
      </c>
      <c r="F24" s="46" t="s">
        <v>0</v>
      </c>
      <c r="G24" s="57" t="s">
        <v>20</v>
      </c>
      <c r="H24" s="44" t="s">
        <v>21</v>
      </c>
      <c r="I24" s="44" t="s">
        <v>22</v>
      </c>
      <c r="J24" s="55" t="s">
        <v>67</v>
      </c>
      <c r="K24" s="24">
        <v>20000000</v>
      </c>
      <c r="L24" s="47">
        <v>45355</v>
      </c>
      <c r="M24" s="47">
        <f t="shared" si="0"/>
        <v>45358</v>
      </c>
      <c r="N24" s="47">
        <f t="shared" si="1"/>
        <v>45362</v>
      </c>
      <c r="O24" s="47">
        <f>+N24+14</f>
        <v>45376</v>
      </c>
      <c r="P24" s="47">
        <f t="shared" si="3"/>
        <v>45377</v>
      </c>
      <c r="Q24" s="47">
        <f>+P24+14</f>
        <v>45391</v>
      </c>
      <c r="R24" s="47">
        <f>+Q24+10</f>
        <v>45401</v>
      </c>
      <c r="S24" s="47">
        <f>+R24+45</f>
        <v>45446</v>
      </c>
    </row>
    <row r="25" spans="1:19" s="48" customFormat="1" ht="27.75" x14ac:dyDescent="0.4">
      <c r="A25" s="43">
        <f t="shared" si="5"/>
        <v>14</v>
      </c>
      <c r="B25" s="44" t="s">
        <v>58</v>
      </c>
      <c r="C25" s="45" t="s">
        <v>73</v>
      </c>
      <c r="D25" s="44" t="s">
        <v>70</v>
      </c>
      <c r="E25" s="46" t="s">
        <v>72</v>
      </c>
      <c r="F25" s="46" t="s">
        <v>0</v>
      </c>
      <c r="G25" s="57" t="s">
        <v>20</v>
      </c>
      <c r="H25" s="44" t="s">
        <v>21</v>
      </c>
      <c r="I25" s="49" t="s">
        <v>22</v>
      </c>
      <c r="J25" s="54" t="s">
        <v>68</v>
      </c>
      <c r="K25" s="52">
        <v>10000000</v>
      </c>
      <c r="L25" s="47">
        <v>45355</v>
      </c>
      <c r="M25" s="47">
        <f>+L24+3</f>
        <v>45358</v>
      </c>
      <c r="N25" s="47">
        <f t="shared" si="1"/>
        <v>45362</v>
      </c>
      <c r="O25" s="47">
        <f>+N25+14</f>
        <v>45376</v>
      </c>
      <c r="P25" s="47">
        <f t="shared" si="3"/>
        <v>45377</v>
      </c>
      <c r="Q25" s="47">
        <f>+P25+14</f>
        <v>45391</v>
      </c>
      <c r="R25" s="47">
        <f>+Q25+15</f>
        <v>45406</v>
      </c>
      <c r="S25" s="47">
        <f>+R25+30</f>
        <v>45436</v>
      </c>
    </row>
    <row r="26" spans="1:19" s="48" customFormat="1" ht="27.75" x14ac:dyDescent="0.4">
      <c r="A26" s="43">
        <f t="shared" si="5"/>
        <v>15</v>
      </c>
      <c r="B26" s="44" t="s">
        <v>58</v>
      </c>
      <c r="C26" s="45" t="s">
        <v>75</v>
      </c>
      <c r="D26" s="44" t="s">
        <v>70</v>
      </c>
      <c r="E26" s="46" t="s">
        <v>74</v>
      </c>
      <c r="F26" s="46" t="s">
        <v>0</v>
      </c>
      <c r="G26" s="57" t="s">
        <v>23</v>
      </c>
      <c r="H26" s="44" t="s">
        <v>40</v>
      </c>
      <c r="I26" s="49" t="s">
        <v>22</v>
      </c>
      <c r="J26" s="51" t="s">
        <v>83</v>
      </c>
      <c r="K26" s="52">
        <v>300000000</v>
      </c>
      <c r="L26" s="47">
        <v>45355</v>
      </c>
      <c r="M26" s="47">
        <f>+L26+3</f>
        <v>45358</v>
      </c>
      <c r="N26" s="47">
        <f t="shared" si="1"/>
        <v>45362</v>
      </c>
      <c r="O26" s="47">
        <f>+N26+14</f>
        <v>45376</v>
      </c>
      <c r="P26" s="47">
        <f t="shared" ref="P26" si="12">+O26+30</f>
        <v>45406</v>
      </c>
      <c r="Q26" s="47">
        <f>+P26+14</f>
        <v>45420</v>
      </c>
      <c r="R26" s="47">
        <f>+Q26+15</f>
        <v>45435</v>
      </c>
      <c r="S26" s="47">
        <f>+R26+120</f>
        <v>45555</v>
      </c>
    </row>
    <row r="27" spans="1:19" s="29" customFormat="1" ht="23.25" customHeight="1" x14ac:dyDescent="0.4">
      <c r="A27" s="11"/>
      <c r="B27" s="12"/>
      <c r="C27" s="40"/>
      <c r="D27" s="2"/>
      <c r="E27" s="18"/>
      <c r="F27" s="13"/>
      <c r="G27" s="58"/>
      <c r="H27" s="12"/>
      <c r="I27" s="12"/>
      <c r="J27" s="20"/>
      <c r="K27" s="50">
        <f>SUM(K11:K26)</f>
        <v>1826917300</v>
      </c>
      <c r="L27" s="15"/>
      <c r="M27" s="15"/>
      <c r="N27" s="15"/>
      <c r="O27" s="15"/>
      <c r="P27" s="15"/>
      <c r="Q27" s="15"/>
      <c r="R27" s="15"/>
      <c r="S27" s="19"/>
    </row>
    <row r="28" spans="1:19" s="29" customFormat="1" ht="13.15" x14ac:dyDescent="0.35">
      <c r="A28" s="11"/>
      <c r="B28" s="12"/>
      <c r="C28" s="12"/>
      <c r="D28" s="2"/>
      <c r="E28" s="2"/>
      <c r="F28" s="13"/>
      <c r="G28" s="58"/>
      <c r="H28" s="12"/>
      <c r="I28" s="12"/>
      <c r="J28" s="17" t="s">
        <v>54</v>
      </c>
      <c r="K28" s="14"/>
      <c r="L28" s="15"/>
      <c r="M28" s="15"/>
      <c r="N28" s="15"/>
      <c r="O28" s="15"/>
      <c r="P28" s="15"/>
      <c r="Q28" s="15"/>
      <c r="R28" s="15"/>
      <c r="S28" s="15"/>
    </row>
    <row r="29" spans="1:19" s="29" customFormat="1" ht="13.15" x14ac:dyDescent="0.35">
      <c r="A29" s="1"/>
      <c r="B29" s="2"/>
      <c r="C29" s="2"/>
      <c r="D29" s="2"/>
      <c r="E29" s="2"/>
      <c r="F29" s="3"/>
      <c r="G29" s="4"/>
      <c r="H29" s="4"/>
      <c r="I29" s="4"/>
      <c r="J29" s="17" t="s">
        <v>54</v>
      </c>
      <c r="K29" s="21" t="s">
        <v>54</v>
      </c>
      <c r="L29" s="22" t="s">
        <v>54</v>
      </c>
      <c r="M29" s="4"/>
      <c r="N29" s="4"/>
      <c r="O29" s="4"/>
      <c r="P29" s="4"/>
      <c r="Q29" s="4"/>
      <c r="R29" s="4"/>
      <c r="S29" s="4"/>
    </row>
    <row r="30" spans="1:19" s="29" customFormat="1" ht="13.15" x14ac:dyDescent="0.35">
      <c r="A30" s="1"/>
      <c r="B30" s="2"/>
      <c r="C30" s="2"/>
      <c r="D30" s="2"/>
      <c r="E30" s="2"/>
      <c r="F30" s="3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s="29" customFormat="1" ht="13.15" x14ac:dyDescent="0.35">
      <c r="A31" s="1"/>
      <c r="B31" s="4"/>
      <c r="C31" s="4"/>
      <c r="D31" s="4"/>
      <c r="E31" s="5" t="s">
        <v>7</v>
      </c>
      <c r="F31" s="5"/>
      <c r="G31" s="4"/>
      <c r="H31" s="4"/>
      <c r="I31" s="6" t="s">
        <v>8</v>
      </c>
      <c r="J31" s="7"/>
      <c r="K31" s="4"/>
      <c r="L31" s="4"/>
      <c r="M31" s="4"/>
      <c r="N31" s="4"/>
      <c r="O31" s="4"/>
      <c r="P31" s="4"/>
      <c r="Q31" s="4"/>
      <c r="R31" s="4"/>
      <c r="S31" s="4"/>
    </row>
    <row r="32" spans="1:19" s="29" customFormat="1" ht="32.25" customHeight="1" x14ac:dyDescent="0.35">
      <c r="A32" s="1"/>
      <c r="B32" s="4"/>
      <c r="C32" s="4"/>
      <c r="D32" s="4"/>
      <c r="E32" s="8" t="s">
        <v>20</v>
      </c>
      <c r="F32" s="9" t="s">
        <v>31</v>
      </c>
      <c r="G32" s="4"/>
      <c r="H32" s="4"/>
      <c r="I32" s="10" t="s">
        <v>29</v>
      </c>
      <c r="J32" s="9" t="s">
        <v>32</v>
      </c>
      <c r="K32" s="4"/>
      <c r="L32" s="4"/>
      <c r="M32" s="4"/>
      <c r="N32" s="4"/>
      <c r="O32" s="4"/>
      <c r="P32" s="4"/>
      <c r="Q32" s="4"/>
      <c r="R32" s="4"/>
      <c r="S32" s="4"/>
    </row>
    <row r="33" spans="1:19" s="29" customFormat="1" ht="13.15" x14ac:dyDescent="0.35">
      <c r="A33" s="1"/>
      <c r="B33" s="4"/>
      <c r="C33" s="4"/>
      <c r="D33" s="4"/>
      <c r="E33" s="8" t="s">
        <v>24</v>
      </c>
      <c r="F33" s="9" t="s">
        <v>33</v>
      </c>
      <c r="G33" s="4"/>
      <c r="H33" s="4"/>
      <c r="I33" s="10" t="s">
        <v>34</v>
      </c>
      <c r="J33" s="9" t="s">
        <v>35</v>
      </c>
      <c r="K33" s="4"/>
      <c r="L33" s="4"/>
      <c r="M33" s="4"/>
      <c r="N33" s="4"/>
      <c r="O33" s="4"/>
      <c r="P33" s="4"/>
      <c r="Q33" s="4"/>
      <c r="R33" s="4"/>
      <c r="S33" s="4"/>
    </row>
    <row r="34" spans="1:19" s="29" customFormat="1" ht="27.75" customHeight="1" x14ac:dyDescent="0.35">
      <c r="A34" s="1"/>
      <c r="B34" s="4"/>
      <c r="C34" s="4"/>
      <c r="D34" s="4"/>
      <c r="E34" s="8" t="s">
        <v>23</v>
      </c>
      <c r="F34" s="9" t="s">
        <v>36</v>
      </c>
      <c r="G34" s="4"/>
      <c r="H34" s="4"/>
      <c r="I34" s="10" t="s">
        <v>27</v>
      </c>
      <c r="J34" s="9" t="s">
        <v>37</v>
      </c>
      <c r="K34" s="4"/>
      <c r="L34" s="4"/>
      <c r="M34" s="4"/>
      <c r="N34" s="4"/>
      <c r="O34" s="4"/>
      <c r="P34" s="4"/>
      <c r="Q34" s="4"/>
      <c r="R34" s="4"/>
      <c r="S34" s="4"/>
    </row>
    <row r="35" spans="1:19" s="29" customFormat="1" ht="26.25" x14ac:dyDescent="0.35">
      <c r="A35" s="1"/>
      <c r="B35" s="4"/>
      <c r="C35" s="4"/>
      <c r="D35" s="4"/>
      <c r="E35" s="8" t="s">
        <v>38</v>
      </c>
      <c r="F35" s="9" t="s">
        <v>39</v>
      </c>
      <c r="G35" s="4"/>
      <c r="H35" s="4"/>
      <c r="I35" s="10" t="s">
        <v>40</v>
      </c>
      <c r="J35" s="9" t="s">
        <v>41</v>
      </c>
      <c r="K35" s="4"/>
      <c r="L35" s="4"/>
      <c r="M35" s="4"/>
      <c r="N35" s="4"/>
      <c r="O35" s="4"/>
      <c r="P35" s="4"/>
      <c r="Q35" s="4"/>
      <c r="R35" s="4"/>
      <c r="S35" s="4"/>
    </row>
    <row r="36" spans="1:19" s="29" customFormat="1" ht="36" customHeight="1" x14ac:dyDescent="0.35">
      <c r="A36" s="1"/>
      <c r="B36" s="4"/>
      <c r="C36" s="4"/>
      <c r="D36" s="4"/>
      <c r="E36" s="5" t="s">
        <v>9</v>
      </c>
      <c r="F36" s="5"/>
      <c r="G36" s="4"/>
      <c r="H36" s="4"/>
      <c r="I36" s="10" t="s">
        <v>28</v>
      </c>
      <c r="J36" s="9" t="s">
        <v>42</v>
      </c>
      <c r="K36" s="4"/>
      <c r="L36" s="4"/>
      <c r="M36" s="4"/>
      <c r="N36" s="4"/>
      <c r="O36" s="4"/>
      <c r="P36" s="4"/>
      <c r="Q36" s="4"/>
      <c r="R36" s="4"/>
      <c r="S36" s="4"/>
    </row>
    <row r="37" spans="1:19" s="29" customFormat="1" ht="41.25" customHeight="1" x14ac:dyDescent="0.35">
      <c r="A37" s="1"/>
      <c r="B37" s="4"/>
      <c r="C37" s="4"/>
      <c r="D37" s="4"/>
      <c r="E37" s="10" t="s">
        <v>22</v>
      </c>
      <c r="F37" s="9" t="s">
        <v>43</v>
      </c>
      <c r="G37" s="4"/>
      <c r="H37" s="4"/>
      <c r="I37" s="10" t="s">
        <v>21</v>
      </c>
      <c r="J37" s="9" t="s">
        <v>44</v>
      </c>
      <c r="K37" s="4"/>
      <c r="L37" s="4"/>
      <c r="M37" s="4"/>
      <c r="N37" s="4"/>
      <c r="O37" s="4"/>
      <c r="P37" s="4"/>
      <c r="Q37" s="4"/>
      <c r="R37" s="4"/>
      <c r="S37" s="4"/>
    </row>
    <row r="38" spans="1:19" s="29" customFormat="1" ht="39.75" customHeight="1" x14ac:dyDescent="0.35">
      <c r="A38" s="1"/>
      <c r="B38" s="4"/>
      <c r="C38" s="4"/>
      <c r="D38" s="4"/>
      <c r="E38" s="10" t="s">
        <v>26</v>
      </c>
      <c r="F38" s="9" t="s">
        <v>45</v>
      </c>
      <c r="G38" s="4"/>
      <c r="H38" s="4"/>
      <c r="I38" s="9" t="s">
        <v>30</v>
      </c>
      <c r="J38" s="9" t="s">
        <v>46</v>
      </c>
      <c r="K38" s="4"/>
      <c r="L38" s="4"/>
      <c r="M38" s="4"/>
      <c r="N38" s="4"/>
      <c r="O38" s="4"/>
      <c r="P38" s="4"/>
      <c r="Q38" s="4"/>
      <c r="R38" s="4"/>
      <c r="S38" s="4"/>
    </row>
    <row r="39" spans="1:19" s="29" customFormat="1" ht="25.5" x14ac:dyDescent="0.35">
      <c r="A39" s="27"/>
      <c r="B39" s="30"/>
      <c r="C39" s="30"/>
      <c r="D39" s="30"/>
      <c r="E39" s="32" t="s">
        <v>47</v>
      </c>
      <c r="F39" s="31" t="s">
        <v>48</v>
      </c>
      <c r="G39" s="30"/>
      <c r="H39" s="30"/>
      <c r="I39" s="32" t="s">
        <v>49</v>
      </c>
      <c r="J39" s="31" t="s">
        <v>50</v>
      </c>
      <c r="K39" s="30"/>
      <c r="L39" s="30"/>
      <c r="M39" s="30"/>
      <c r="N39" s="30"/>
      <c r="O39" s="30"/>
      <c r="P39" s="30"/>
      <c r="Q39" s="30"/>
      <c r="R39" s="30"/>
      <c r="S39" s="30"/>
    </row>
    <row r="40" spans="1:19" s="29" customFormat="1" ht="21.75" customHeight="1" x14ac:dyDescent="0.35">
      <c r="A40" s="27"/>
      <c r="B40" s="30"/>
      <c r="C40" s="30"/>
      <c r="D40" s="30"/>
      <c r="E40" s="30"/>
      <c r="F40" s="33"/>
      <c r="G40" s="30"/>
      <c r="H40" s="30"/>
      <c r="I40" s="32" t="s">
        <v>25</v>
      </c>
      <c r="J40" s="32" t="s">
        <v>51</v>
      </c>
      <c r="K40" s="30"/>
      <c r="L40" s="30"/>
      <c r="M40" s="30"/>
      <c r="N40" s="30"/>
      <c r="O40" s="30"/>
      <c r="P40" s="30"/>
      <c r="Q40" s="30"/>
      <c r="R40" s="30"/>
      <c r="S40" s="30"/>
    </row>
    <row r="41" spans="1:19" s="29" customFormat="1" x14ac:dyDescent="0.35">
      <c r="A41" s="27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</row>
    <row r="42" spans="1:19" s="29" customFormat="1" ht="17.649999999999999" x14ac:dyDescent="0.35">
      <c r="A42" s="27"/>
      <c r="B42" s="30"/>
      <c r="C42" s="30"/>
      <c r="D42" s="30"/>
      <c r="E42" s="30"/>
      <c r="F42" s="33"/>
      <c r="G42" s="30"/>
      <c r="H42" s="30"/>
      <c r="I42" s="30"/>
      <c r="J42" s="30"/>
      <c r="K42" s="34"/>
      <c r="L42" s="35"/>
      <c r="M42" s="42" t="s">
        <v>52</v>
      </c>
      <c r="N42" s="4"/>
      <c r="O42" s="4"/>
      <c r="P42" s="30"/>
      <c r="Q42" s="30"/>
      <c r="R42" s="30"/>
      <c r="S42" s="30"/>
    </row>
    <row r="43" spans="1:19" x14ac:dyDescent="0.35">
      <c r="F43" s="36"/>
      <c r="G43" s="37"/>
      <c r="H43" s="37"/>
      <c r="I43" s="27"/>
      <c r="J43" s="27"/>
      <c r="K43" s="27"/>
    </row>
    <row r="44" spans="1:19" x14ac:dyDescent="0.35">
      <c r="F44" s="36"/>
      <c r="G44" s="37"/>
      <c r="H44" s="37"/>
      <c r="I44" s="37"/>
      <c r="J44" s="37"/>
      <c r="K44" s="27"/>
    </row>
    <row r="45" spans="1:19" x14ac:dyDescent="0.35">
      <c r="F45" s="36"/>
      <c r="G45" s="37"/>
      <c r="H45" s="37"/>
      <c r="I45" s="37"/>
      <c r="J45" s="37"/>
      <c r="K45" s="27"/>
    </row>
    <row r="46" spans="1:19" x14ac:dyDescent="0.35">
      <c r="F46" s="36"/>
      <c r="G46" s="37"/>
      <c r="H46" s="37"/>
      <c r="I46" s="37"/>
      <c r="J46" s="37"/>
      <c r="K46" s="27"/>
    </row>
    <row r="47" spans="1:19" x14ac:dyDescent="0.35">
      <c r="F47" s="36"/>
      <c r="G47" s="37"/>
      <c r="H47" s="37"/>
      <c r="I47" s="37"/>
      <c r="J47" s="37"/>
      <c r="K47" s="27"/>
    </row>
    <row r="48" spans="1:19" x14ac:dyDescent="0.35">
      <c r="F48" s="36"/>
      <c r="I48" s="27"/>
      <c r="J48" s="27"/>
      <c r="L48" s="27"/>
    </row>
    <row r="49" spans="6:12" x14ac:dyDescent="0.35">
      <c r="F49" s="36"/>
      <c r="H49" s="25" t="s">
        <v>53</v>
      </c>
      <c r="J49" s="27"/>
      <c r="K49" s="27"/>
      <c r="L49" s="27"/>
    </row>
    <row r="50" spans="6:12" x14ac:dyDescent="0.35">
      <c r="F50" s="38"/>
      <c r="G50" s="27"/>
      <c r="H50" s="27"/>
      <c r="I50" s="27"/>
      <c r="J50" s="27"/>
    </row>
  </sheetData>
  <autoFilter ref="A10:S29" xr:uid="{00000000-0009-0000-0000-000000000000}"/>
  <mergeCells count="3">
    <mergeCell ref="A6:S6"/>
    <mergeCell ref="A7:S7"/>
    <mergeCell ref="A1:E1"/>
  </mergeCells>
  <phoneticPr fontId="14" type="noConversion"/>
  <dataValidations count="6">
    <dataValidation type="list" allowBlank="1" showInputMessage="1" showErrorMessage="1" sqref="H29:H30" xr:uid="{00000000-0002-0000-0000-000000000000}">
      <formula1>$I$32:$I$39</formula1>
    </dataValidation>
    <dataValidation type="date" operator="greaterThan" allowBlank="1" showInputMessage="1" showErrorMessage="1" sqref="S27:S28 M11:S11 L11:L28" xr:uid="{00000000-0002-0000-0000-000001000000}">
      <formula1>40909</formula1>
    </dataValidation>
    <dataValidation type="list" allowBlank="1" showInputMessage="1" showErrorMessage="1" sqref="G11:G28" xr:uid="{00000000-0002-0000-0000-000002000000}">
      <formula1>$E$32:$E$35</formula1>
    </dataValidation>
    <dataValidation type="list" allowBlank="1" showInputMessage="1" showErrorMessage="1" sqref="I11:I28" xr:uid="{00000000-0002-0000-0000-000003000000}">
      <formula1>$E$37:$E$39</formula1>
    </dataValidation>
    <dataValidation type="whole" operator="greaterThan" allowBlank="1" showInputMessage="1" showErrorMessage="1" sqref="K11:K28" xr:uid="{00000000-0002-0000-0000-000004000000}">
      <formula1>0</formula1>
    </dataValidation>
    <dataValidation type="list" allowBlank="1" showInputMessage="1" showErrorMessage="1" sqref="H11:H28" xr:uid="{00000000-0002-0000-0000-000005000000}">
      <formula1>$I$32:$I$40</formula1>
    </dataValidation>
  </dataValidations>
  <pageMargins left="0.7" right="0.7" top="0.75" bottom="0.75" header="0.3" footer="0.3"/>
  <pageSetup paperSize="9" scale="4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PPM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Sorry Bah</dc:creator>
  <cp:lastModifiedBy>Gabriella Silva Pereira</cp:lastModifiedBy>
  <cp:lastPrinted>2024-04-08T14:45:33Z</cp:lastPrinted>
  <dcterms:created xsi:type="dcterms:W3CDTF">2020-01-28T15:18:16Z</dcterms:created>
  <dcterms:modified xsi:type="dcterms:W3CDTF">2024-05-08T16:15:37Z</dcterms:modified>
</cp:coreProperties>
</file>